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<sst xmlns="http://schemas.openxmlformats.org/spreadsheetml/2006/main" count="37" uniqueCount="37">
  <si>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</si>
  <si>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</si>
  <si>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</si>
  <si>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</si>
  <si>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</si>
  <si>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</si>
  <si>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</si>
  <si>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</si>
  <si>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</si>
  <si>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</si>
  <si>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</si>
  <si>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</si>
  <si>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</si>
  <si>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</si>
  <si>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</si>
  <si>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</si>
  <si>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</si>
  <si>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</si>
  <si>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</si>
  <si>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</si>
  <si>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</si>
  <si>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</si>
  <si>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</si>
  <si>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</si>
  <si>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</si>
  <si>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</si>
  <si>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</si>
  <si>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</si>
  <si>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35000,00 - строительно-техническое обследование (экспертиза).</t>
  </si>
  <si>
    <t>28610,00 - ремонт кровли (кв. 13).</t>
  </si>
  <si>
    <t>18929,00 - ремонт трубопровода канализации (3 подъезд).
3198,00 - замена кабеля.
2498,00 - ремонт трубопровода канализации (1 подъезд).
3581,00 - ремонт системы ГВС  с установкой врезки (1 подъезд).</t>
  </si>
  <si>
    <t>22240,00 - замена задвижек  д-50 мм (подвал).
21645,00 - ремонт кровли (кв. 74,75).
22102,00 - ремонт кровли (кв. 28, 29).
25217,00 - ремонт кровли (кв. 43,44).
14571,00 - ремонт кровли (кв.30).</t>
  </si>
  <si>
    <t>17968,00 - ремонт кровли (кв. 59,45).</t>
  </si>
  <si>
    <t>11940,00 - ремонт кровли (кв. 59 балкон).
9390,00 - установка скамейки (детская площадка).</t>
  </si>
  <si>
    <t>1368,00 - ремонт трубопровода ХВС (кв. 4-7).
19199,00 - ремонт крови (кв. 59,45 балкон).
418638,00 - ремонт трубопровода ГВС (подвал).</t>
  </si>
  <si>
    <t>6586,00 - ремонт системы отопления с заменой труб, кранов шаровых (1 подъезд подвал).</t>
  </si>
  <si>
    <t>1610,00 - ремонт трубопровода ливневой канализации (кв. 15).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</si>
</sst>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N19" sqref="N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2120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д.54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4258.2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322523.88000000006</v>
      </c>
    </row>
    <row r="11" spans="1:5" ht="15.75">
      <c r="A11" s="3">
        <v>1</v>
      </c>
      <c r="B11" s="9" t="s">
        <v>4</v>
      </c>
      <c r="C11" s="5">
        <f>VLOOKUP(A1,'[1]2021'!$A$1:$AH$101,5,0)</f>
        <v>9803.54</v>
      </c>
      <c r="D11" s="5">
        <f>VLOOKUP(A1,'[1]2021'!$A$1:$AH$101,18,0)</f>
        <v>28610</v>
      </c>
      <c r="E11" s="7" t="s">
        <v>29</v>
      </c>
    </row>
    <row r="12" spans="1:5" ht="15.75">
      <c r="A12" s="3">
        <v>2</v>
      </c>
      <c r="B12" s="9" t="s">
        <v>5</v>
      </c>
      <c r="C12" s="5">
        <f>VLOOKUP(A1,'[1]2021'!$A$1:$AH$101,6,0)</f>
        <v>11373.56</v>
      </c>
      <c r="D12" s="5">
        <f>VLOOKUP(A1,'[1]2021'!$A$1:$AH$101,19,0)</f>
        <v>0</v>
      </c>
      <c r="E12" s="7"/>
    </row>
    <row r="13" spans="1:5" ht="110.25">
      <c r="A13" s="3">
        <v>3</v>
      </c>
      <c r="B13" s="9" t="s">
        <v>6</v>
      </c>
      <c r="C13" s="5">
        <f>VLOOKUP(A1,'[1]2021'!$A$1:$AH$101,7,0)</f>
        <v>11815.45</v>
      </c>
      <c r="D13" s="5">
        <f>VLOOKUP(A1,'[1]2021'!$A$1:$AH$101,20,0)</f>
        <v>28206</v>
      </c>
      <c r="E13" s="7" t="s">
        <v>30</v>
      </c>
    </row>
    <row r="14" spans="1:5" ht="78" customHeight="1">
      <c r="A14" s="3">
        <v>4</v>
      </c>
      <c r="B14" s="9" t="s">
        <v>7</v>
      </c>
      <c r="C14" s="5">
        <f>VLOOKUP(A1,'[1]2021'!$A$1:$AH$101,8,0)</f>
        <v>10994.84</v>
      </c>
      <c r="D14" s="5">
        <f>VLOOKUP(A1,'[1]2021'!$A$1:$AH$101,21,0)</f>
        <v>105775</v>
      </c>
      <c r="E14" s="7" t="s">
        <v>31</v>
      </c>
    </row>
    <row r="15" spans="1:5" ht="15.75">
      <c r="A15" s="3">
        <v>5</v>
      </c>
      <c r="B15" s="9" t="s">
        <v>8</v>
      </c>
      <c r="C15" s="5">
        <f>VLOOKUP(A1,'[1]2021'!$A$1:$AH$101,9,0)</f>
        <v>11737.07</v>
      </c>
      <c r="D15" s="5">
        <f>VLOOKUP(A1,'[1]2021'!$A$1:$AH$101,22,0)</f>
        <v>17968</v>
      </c>
      <c r="E15" s="7" t="s">
        <v>32</v>
      </c>
    </row>
    <row r="16" spans="1:5" ht="47.25">
      <c r="A16" s="3">
        <v>6</v>
      </c>
      <c r="B16" s="9" t="s">
        <v>9</v>
      </c>
      <c r="C16" s="5">
        <f>VLOOKUP(A1,'[1]2021'!$A$1:$AH$101,10,0)</f>
        <v>11081.85</v>
      </c>
      <c r="D16" s="5">
        <f>VLOOKUP(A1,'[1]2021'!$A$1:$AH$101,23,0)</f>
        <v>21330</v>
      </c>
      <c r="E16" s="7" t="s">
        <v>33</v>
      </c>
    </row>
    <row r="17" spans="1:5" ht="63" customHeight="1">
      <c r="A17" s="3">
        <v>7</v>
      </c>
      <c r="B17" s="9" t="s">
        <v>10</v>
      </c>
      <c r="C17" s="5">
        <f>VLOOKUP(A1,'[1]2021'!$A$1:$AH$101,11,0)</f>
        <v>11648.74</v>
      </c>
      <c r="D17" s="5">
        <f>VLOOKUP(A1,'[1]2021'!$A$1:$AH$101,24,0)</f>
        <v>439205</v>
      </c>
      <c r="E17" s="7" t="s">
        <v>34</v>
      </c>
    </row>
    <row r="18" spans="1:5" ht="15.75">
      <c r="A18" s="3">
        <v>8</v>
      </c>
      <c r="B18" s="9" t="s">
        <v>11</v>
      </c>
      <c r="C18" s="5">
        <f>VLOOKUP(A1,'[1]2021'!$A$1:$AH$101,12,0)</f>
        <v>13799.41</v>
      </c>
      <c r="D18" s="5">
        <f>VLOOKUP(A1,'[1]2021'!$A$1:$AH$102,25,0)</f>
        <v>0</v>
      </c>
      <c r="E18" s="7"/>
    </row>
    <row r="19" spans="1:5" ht="47.25">
      <c r="A19" s="3">
        <v>9</v>
      </c>
      <c r="B19" s="9" t="s">
        <v>12</v>
      </c>
      <c r="C19" s="5">
        <f>VLOOKUP(A1,'[1]2021'!$A$1:$AH$101,13,0)</f>
        <v>12501.51</v>
      </c>
      <c r="D19" s="5">
        <f>VLOOKUP(A1,'[1]2021'!$A$1:$AH$101,26,0)</f>
        <v>6586</v>
      </c>
      <c r="E19" s="7" t="s">
        <v>35</v>
      </c>
    </row>
    <row r="20" spans="1:5" ht="15.75">
      <c r="A20" s="3">
        <v>10</v>
      </c>
      <c r="B20" s="9" t="s">
        <v>13</v>
      </c>
      <c r="C20" s="5">
        <f>VLOOKUP(A1,'[1]2021'!$A$1:$AH$101,14,0)</f>
        <v>11939.710000000001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13055.49</v>
      </c>
      <c r="D21" s="5">
        <f>VLOOKUP(A1,'[1]2021'!$A$1:$AH$101,28,0)</f>
        <v>35000</v>
      </c>
      <c r="E21" s="7" t="s">
        <v>28</v>
      </c>
    </row>
    <row r="22" spans="1:5" ht="31.5">
      <c r="A22" s="3">
        <v>12</v>
      </c>
      <c r="B22" s="9" t="s">
        <v>15</v>
      </c>
      <c r="C22" s="5">
        <f>VLOOKUP(A1,'[1]2021'!$A$1:$AH$101,16,0)</f>
        <v>12777.1</v>
      </c>
      <c r="D22" s="5">
        <f>VLOOKUP(A1,'[1]2021'!$A$1:$AH$101,29,0)</f>
        <v>1610</v>
      </c>
      <c r="E22" s="7" t="s">
        <v>36</v>
      </c>
    </row>
    <row r="23" spans="1:5" ht="15.75">
      <c r="A23" s="22" t="s">
        <v>16</v>
      </c>
      <c r="B23" s="23"/>
      <c r="C23" s="6">
        <f>SUM(C11:C22)</f>
        <v>142528.27000000002</v>
      </c>
      <c r="D23" s="6">
        <f>SUM(D11:D22)</f>
        <v>684290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-219237.84999999992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2022-02-09T10:20:01Z</dcterms:modified>
  <cp:category/>
  <cp:version/>
  <cp:contentType/>
  <cp:contentStatus/>
</cp:coreProperties>
</file>